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gic\Documents\"/>
    </mc:Choice>
  </mc:AlternateContent>
  <xr:revisionPtr revIDLastSave="0" documentId="13_ncr:1_{3FD97BD1-F63D-4390-9593-A0FEA4EDF5C7}" xr6:coauthVersionLast="47" xr6:coauthVersionMax="47" xr10:uidLastSave="{00000000-0000-0000-0000-000000000000}"/>
  <bookViews>
    <workbookView xWindow="28680" yWindow="-120" windowWidth="29040" windowHeight="17520" activeTab="2" xr2:uid="{02F0A2FB-DCB1-4056-8DA5-3387DB14FFB2}"/>
  </bookViews>
  <sheets>
    <sheet name="Nuclear 40 years" sheetId="1" r:id="rId1"/>
    <sheet name="Nuclear 20 years" sheetId="2" r:id="rId2"/>
    <sheet name="Solar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4" l="1"/>
  <c r="D14" i="4" s="1"/>
  <c r="B5" i="4"/>
  <c r="B17" i="4" s="1"/>
  <c r="B9" i="2"/>
  <c r="B10" i="2"/>
  <c r="C14" i="4"/>
  <c r="C15" i="4" s="1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C14" i="2"/>
  <c r="C15" i="2" s="1"/>
  <c r="B14" i="2"/>
  <c r="C2" i="2"/>
  <c r="D2" i="2" s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B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15" i="1"/>
  <c r="B16" i="1"/>
  <c r="B17" i="1"/>
  <c r="B18" i="1"/>
  <c r="B19" i="1"/>
  <c r="C14" i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B14" i="1"/>
  <c r="B10" i="1" s="1"/>
  <c r="C2" i="1"/>
  <c r="D2" i="1" s="1"/>
  <c r="D22" i="4" l="1"/>
  <c r="D21" i="4"/>
  <c r="D20" i="4"/>
  <c r="D19" i="4"/>
  <c r="D30" i="4"/>
  <c r="D28" i="4"/>
  <c r="D26" i="4"/>
  <c r="D25" i="4"/>
  <c r="D24" i="4"/>
  <c r="D23" i="4"/>
  <c r="D18" i="4"/>
  <c r="D32" i="4"/>
  <c r="D16" i="4"/>
  <c r="D33" i="4"/>
  <c r="D31" i="4"/>
  <c r="D27" i="4"/>
  <c r="D17" i="4"/>
  <c r="D15" i="4"/>
  <c r="B9" i="4" s="1"/>
  <c r="D29" i="4"/>
  <c r="E15" i="4"/>
  <c r="B31" i="4"/>
  <c r="B21" i="4"/>
  <c r="B33" i="4"/>
  <c r="B25" i="4"/>
  <c r="B32" i="4"/>
  <c r="B30" i="4"/>
  <c r="B19" i="4"/>
  <c r="B18" i="4"/>
  <c r="B14" i="4"/>
  <c r="B29" i="4"/>
  <c r="B27" i="4"/>
  <c r="B24" i="4"/>
  <c r="B23" i="4"/>
  <c r="B22" i="4"/>
  <c r="B20" i="4"/>
  <c r="B16" i="4"/>
  <c r="B15" i="4"/>
  <c r="B28" i="4"/>
  <c r="B26" i="4"/>
  <c r="C16" i="4"/>
  <c r="C16" i="2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B6" i="2"/>
  <c r="B11" i="1"/>
  <c r="B6" i="1"/>
  <c r="E14" i="4" l="1"/>
  <c r="C17" i="4"/>
  <c r="E16" i="4"/>
  <c r="D29" i="2"/>
  <c r="E29" i="2" s="1"/>
  <c r="D23" i="2"/>
  <c r="E23" i="2" s="1"/>
  <c r="D17" i="2"/>
  <c r="E17" i="2" s="1"/>
  <c r="D28" i="2"/>
  <c r="E28" i="2" s="1"/>
  <c r="D22" i="2"/>
  <c r="E22" i="2" s="1"/>
  <c r="D16" i="2"/>
  <c r="E16" i="2" s="1"/>
  <c r="D26" i="2"/>
  <c r="E26" i="2" s="1"/>
  <c r="D33" i="2"/>
  <c r="E33" i="2" s="1"/>
  <c r="D27" i="2"/>
  <c r="E27" i="2" s="1"/>
  <c r="D21" i="2"/>
  <c r="E21" i="2" s="1"/>
  <c r="D15" i="2"/>
  <c r="E15" i="2" s="1"/>
  <c r="D32" i="2"/>
  <c r="E32" i="2" s="1"/>
  <c r="D14" i="2"/>
  <c r="D20" i="2"/>
  <c r="E20" i="2" s="1"/>
  <c r="D31" i="2"/>
  <c r="E31" i="2" s="1"/>
  <c r="D25" i="2"/>
  <c r="E25" i="2" s="1"/>
  <c r="D19" i="2"/>
  <c r="E19" i="2" s="1"/>
  <c r="D30" i="2"/>
  <c r="E30" i="2" s="1"/>
  <c r="D24" i="2"/>
  <c r="E24" i="2" s="1"/>
  <c r="D18" i="2"/>
  <c r="E18" i="2" s="1"/>
  <c r="D31" i="1"/>
  <c r="D43" i="1"/>
  <c r="D18" i="1"/>
  <c r="D15" i="1"/>
  <c r="D19" i="1"/>
  <c r="D41" i="1"/>
  <c r="D16" i="1"/>
  <c r="D20" i="1"/>
  <c r="D32" i="1"/>
  <c r="D44" i="1"/>
  <c r="D14" i="1"/>
  <c r="D28" i="1"/>
  <c r="D51" i="1"/>
  <c r="D21" i="1"/>
  <c r="D33" i="1"/>
  <c r="D45" i="1"/>
  <c r="D49" i="1"/>
  <c r="D38" i="1"/>
  <c r="D40" i="1"/>
  <c r="D30" i="1"/>
  <c r="D22" i="1"/>
  <c r="D34" i="1"/>
  <c r="D46" i="1"/>
  <c r="D37" i="1"/>
  <c r="D27" i="1"/>
  <c r="D25" i="1"/>
  <c r="D39" i="1"/>
  <c r="D53" i="1"/>
  <c r="D23" i="1"/>
  <c r="D35" i="1"/>
  <c r="D47" i="1"/>
  <c r="D50" i="1"/>
  <c r="D52" i="1"/>
  <c r="D24" i="1"/>
  <c r="D36" i="1"/>
  <c r="D48" i="1"/>
  <c r="D29" i="1"/>
  <c r="D42" i="1"/>
  <c r="D26" i="1"/>
  <c r="D17" i="1"/>
  <c r="C18" i="4" l="1"/>
  <c r="E17" i="4"/>
  <c r="E14" i="2"/>
  <c r="B11" i="2"/>
  <c r="C19" i="4" l="1"/>
  <c r="E18" i="4"/>
  <c r="C20" i="4" l="1"/>
  <c r="E19" i="4"/>
  <c r="C21" i="4" l="1"/>
  <c r="E20" i="4"/>
  <c r="C22" i="4" l="1"/>
  <c r="E21" i="4"/>
  <c r="C23" i="4" l="1"/>
  <c r="E22" i="4"/>
  <c r="C24" i="4" l="1"/>
  <c r="E23" i="4"/>
  <c r="C25" i="4" l="1"/>
  <c r="E24" i="4"/>
  <c r="C26" i="4" l="1"/>
  <c r="E25" i="4"/>
  <c r="C27" i="4" l="1"/>
  <c r="E26" i="4"/>
  <c r="C28" i="4" l="1"/>
  <c r="E27" i="4"/>
  <c r="C29" i="4" l="1"/>
  <c r="E28" i="4"/>
  <c r="C30" i="4" l="1"/>
  <c r="E29" i="4"/>
  <c r="C31" i="4" l="1"/>
  <c r="E30" i="4"/>
  <c r="C32" i="4" l="1"/>
  <c r="E31" i="4"/>
  <c r="C33" i="4" l="1"/>
  <c r="B10" i="4" s="1"/>
  <c r="B11" i="4" s="1"/>
  <c r="E32" i="4"/>
  <c r="E33" i="4" l="1"/>
</calcChain>
</file>

<file path=xl/sharedStrings.xml><?xml version="1.0" encoding="utf-8"?>
<sst xmlns="http://schemas.openxmlformats.org/spreadsheetml/2006/main" count="64" uniqueCount="30">
  <si>
    <t>Rating [MW]</t>
  </si>
  <si>
    <t>Construction expense</t>
  </si>
  <si>
    <t>Amoritization period</t>
  </si>
  <si>
    <t>years</t>
  </si>
  <si>
    <t>Plant production</t>
  </si>
  <si>
    <t>TWh</t>
  </si>
  <si>
    <t>Initial operating cost</t>
  </si>
  <si>
    <t>per year</t>
  </si>
  <si>
    <t>Interest rate</t>
  </si>
  <si>
    <t>Year</t>
  </si>
  <si>
    <t>TWh/year</t>
  </si>
  <si>
    <t>Mortage</t>
  </si>
  <si>
    <t>Maintenance cost</t>
  </si>
  <si>
    <t>Production [TWh]</t>
  </si>
  <si>
    <t>Total production</t>
  </si>
  <si>
    <t>Total cost</t>
  </si>
  <si>
    <t>Cost per kWh</t>
  </si>
  <si>
    <t>One SMR</t>
  </si>
  <si>
    <t>Production TWh/yr</t>
  </si>
  <si>
    <t>Over 40 years [TWh]</t>
  </si>
  <si>
    <t>Per W installed</t>
  </si>
  <si>
    <t>Production</t>
  </si>
  <si>
    <t>kWh/year/W peak</t>
  </si>
  <si>
    <t>Array size (peak W)</t>
  </si>
  <si>
    <t>kW</t>
  </si>
  <si>
    <t>kWh</t>
  </si>
  <si>
    <t>Project cost</t>
  </si>
  <si>
    <t>Production [kWh]</t>
  </si>
  <si>
    <t>Annual production</t>
  </si>
  <si>
    <t>Total Production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</si>
</sst>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8" formatCode="&quot;$&quot;#,##0.00;[Red]\-&quot;$&quot;#,##0.0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6" fontId="0" fillId="0" borderId="0" xfId="0" applyNumberFormat="1"/>
    <xf numFmtId="9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F1882-5E07-40C5-9337-ACD421431191}">
  <dimension ref="A1:E53"/>
  <sheetViews>
    <sheetView zoomScale="130" zoomScaleNormal="130" workbookViewId="0">
      <selection activeCell="D7" sqref="D7"/>
    </sheetView>
  </sheetViews>
  <sheetFormatPr defaultRowHeight="14.5" x14ac:dyDescent="0.35"/>
  <cols>
    <col min="1" max="1" width="19.1796875" bestFit="1" customWidth="1"/>
    <col min="2" max="2" width="20.08984375" customWidth="1"/>
    <col min="3" max="3" width="16.81640625" customWidth="1"/>
    <col min="4" max="4" width="15.81640625" customWidth="1"/>
  </cols>
  <sheetData>
    <row r="1" spans="1:5" x14ac:dyDescent="0.35">
      <c r="B1" t="s">
        <v>0</v>
      </c>
      <c r="C1" t="s">
        <v>18</v>
      </c>
      <c r="D1" t="s">
        <v>19</v>
      </c>
    </row>
    <row r="2" spans="1:5" x14ac:dyDescent="0.35">
      <c r="A2" t="s">
        <v>17</v>
      </c>
      <c r="B2">
        <v>300</v>
      </c>
      <c r="C2">
        <f t="shared" ref="C2" si="0">B2*365*24/1000000</f>
        <v>2.6280000000000001</v>
      </c>
      <c r="D2">
        <f t="shared" ref="D2" si="1">C2*40</f>
        <v>105.12</v>
      </c>
    </row>
    <row r="4" spans="1:5" x14ac:dyDescent="0.35">
      <c r="A4" t="s">
        <v>1</v>
      </c>
      <c r="B4" s="1">
        <v>20900000000</v>
      </c>
    </row>
    <row r="5" spans="1:5" x14ac:dyDescent="0.35">
      <c r="A5" t="s">
        <v>2</v>
      </c>
      <c r="B5">
        <v>40</v>
      </c>
      <c r="C5" t="s">
        <v>3</v>
      </c>
    </row>
    <row r="6" spans="1:5" x14ac:dyDescent="0.35">
      <c r="A6" t="s">
        <v>4</v>
      </c>
      <c r="B6">
        <f>4*C2</f>
        <v>10.512</v>
      </c>
      <c r="C6" t="s">
        <v>10</v>
      </c>
    </row>
    <row r="7" spans="1:5" x14ac:dyDescent="0.35">
      <c r="A7" t="s">
        <v>6</v>
      </c>
      <c r="B7" s="1">
        <v>250000000</v>
      </c>
      <c r="C7" t="s">
        <v>7</v>
      </c>
    </row>
    <row r="8" spans="1:5" x14ac:dyDescent="0.35">
      <c r="A8" t="s">
        <v>8</v>
      </c>
      <c r="B8" s="2">
        <v>0.03</v>
      </c>
    </row>
    <row r="9" spans="1:5" x14ac:dyDescent="0.35">
      <c r="A9" t="s">
        <v>14</v>
      </c>
      <c r="B9">
        <f>SUM(D14:D53)</f>
        <v>420.48</v>
      </c>
      <c r="C9" t="s">
        <v>5</v>
      </c>
    </row>
    <row r="10" spans="1:5" x14ac:dyDescent="0.35">
      <c r="A10" t="s">
        <v>15</v>
      </c>
      <c r="B10" s="3">
        <f>SUM(B14:C53)</f>
        <v>54763312151.2481</v>
      </c>
    </row>
    <row r="11" spans="1:5" x14ac:dyDescent="0.35">
      <c r="A11" t="s">
        <v>16</v>
      </c>
      <c r="B11" s="3">
        <f>B10/(1000000000*B9)</f>
        <v>0.13023999274935336</v>
      </c>
    </row>
    <row r="13" spans="1:5" x14ac:dyDescent="0.35">
      <c r="A13" t="s">
        <v>9</v>
      </c>
      <c r="B13" t="s">
        <v>11</v>
      </c>
      <c r="C13" t="s">
        <v>12</v>
      </c>
      <c r="D13" t="s">
        <v>13</v>
      </c>
      <c r="E13" t="s">
        <v>16</v>
      </c>
    </row>
    <row r="14" spans="1:5" x14ac:dyDescent="0.35">
      <c r="A14">
        <v>1</v>
      </c>
      <c r="B14" s="3">
        <f>12*PMT($B$8/12,$B$5*12,-$B$4)</f>
        <v>897824930.44806242</v>
      </c>
      <c r="C14" s="1">
        <f>B7</f>
        <v>250000000</v>
      </c>
      <c r="D14">
        <f>$B$6</f>
        <v>10.512</v>
      </c>
      <c r="E14" s="3">
        <f>SUM(B14:C14)/(1000000000*D14)</f>
        <v>0.10919186933486134</v>
      </c>
    </row>
    <row r="15" spans="1:5" x14ac:dyDescent="0.35">
      <c r="A15">
        <v>2</v>
      </c>
      <c r="B15" s="3">
        <f t="shared" ref="B15:B53" si="2">12*PMT($B$8/12,$B$5*12,-$B$4)</f>
        <v>897824930.44806242</v>
      </c>
      <c r="C15" s="1">
        <f>C14*(1+$B$8)</f>
        <v>257500000</v>
      </c>
      <c r="D15">
        <f t="shared" ref="D15:D53" si="3">$B$6</f>
        <v>10.512</v>
      </c>
      <c r="E15" s="3">
        <f t="shared" ref="E15:E53" si="4">SUM(B15:C15)/(1000000000*D15)</f>
        <v>0.10990533965449605</v>
      </c>
    </row>
    <row r="16" spans="1:5" x14ac:dyDescent="0.35">
      <c r="A16">
        <v>3</v>
      </c>
      <c r="B16" s="3">
        <f t="shared" si="2"/>
        <v>897824930.44806242</v>
      </c>
      <c r="C16" s="1">
        <f t="shared" ref="C16:C19" si="5">C15*(1+$B$8)</f>
        <v>265225000</v>
      </c>
      <c r="D16">
        <f t="shared" si="3"/>
        <v>10.512</v>
      </c>
      <c r="E16" s="3">
        <f t="shared" si="4"/>
        <v>0.1106402140837198</v>
      </c>
    </row>
    <row r="17" spans="1:5" x14ac:dyDescent="0.35">
      <c r="A17">
        <v>4</v>
      </c>
      <c r="B17" s="3">
        <f t="shared" si="2"/>
        <v>897824930.44806242</v>
      </c>
      <c r="C17" s="1">
        <f t="shared" si="5"/>
        <v>273181750</v>
      </c>
      <c r="D17">
        <f t="shared" si="3"/>
        <v>10.512</v>
      </c>
      <c r="E17" s="3">
        <f t="shared" si="4"/>
        <v>0.11139713474582025</v>
      </c>
    </row>
    <row r="18" spans="1:5" x14ac:dyDescent="0.35">
      <c r="A18">
        <v>5</v>
      </c>
      <c r="B18" s="3">
        <f t="shared" si="2"/>
        <v>897824930.44806242</v>
      </c>
      <c r="C18" s="1">
        <f t="shared" si="5"/>
        <v>281377202.5</v>
      </c>
      <c r="D18">
        <f t="shared" si="3"/>
        <v>10.512</v>
      </c>
      <c r="E18" s="3">
        <f t="shared" si="4"/>
        <v>0.11217676302778372</v>
      </c>
    </row>
    <row r="19" spans="1:5" x14ac:dyDescent="0.35">
      <c r="A19">
        <v>6</v>
      </c>
      <c r="B19" s="3">
        <f t="shared" si="2"/>
        <v>897824930.44806242</v>
      </c>
      <c r="C19" s="1">
        <f t="shared" si="5"/>
        <v>289818518.57499999</v>
      </c>
      <c r="D19">
        <f t="shared" si="3"/>
        <v>10.512</v>
      </c>
      <c r="E19" s="3">
        <f t="shared" si="4"/>
        <v>0.11297978015820609</v>
      </c>
    </row>
    <row r="20" spans="1:5" x14ac:dyDescent="0.35">
      <c r="A20">
        <v>7</v>
      </c>
      <c r="B20" s="3">
        <f t="shared" si="2"/>
        <v>897824930.44806242</v>
      </c>
      <c r="C20" s="1">
        <f t="shared" ref="C20:C53" si="6">C19*(1+$B$8)</f>
        <v>298513074.13225001</v>
      </c>
      <c r="D20">
        <f t="shared" si="3"/>
        <v>10.512</v>
      </c>
      <c r="E20" s="3">
        <f t="shared" si="4"/>
        <v>0.11380688780254114</v>
      </c>
    </row>
    <row r="21" spans="1:5" x14ac:dyDescent="0.35">
      <c r="A21">
        <v>8</v>
      </c>
      <c r="B21" s="3">
        <f t="shared" si="2"/>
        <v>897824930.44806242</v>
      </c>
      <c r="C21" s="1">
        <f t="shared" si="6"/>
        <v>307468466.3562175</v>
      </c>
      <c r="D21">
        <f t="shared" si="3"/>
        <v>10.512</v>
      </c>
      <c r="E21" s="3">
        <f t="shared" si="4"/>
        <v>0.11465880867620622</v>
      </c>
    </row>
    <row r="22" spans="1:5" x14ac:dyDescent="0.35">
      <c r="A22">
        <v>9</v>
      </c>
      <c r="B22" s="3">
        <f t="shared" si="2"/>
        <v>897824930.44806242</v>
      </c>
      <c r="C22" s="1">
        <f t="shared" si="6"/>
        <v>316692520.34690404</v>
      </c>
      <c r="D22">
        <f t="shared" si="3"/>
        <v>10.512</v>
      </c>
      <c r="E22" s="3">
        <f t="shared" si="4"/>
        <v>0.11553628717608129</v>
      </c>
    </row>
    <row r="23" spans="1:5" x14ac:dyDescent="0.35">
      <c r="A23">
        <v>10</v>
      </c>
      <c r="B23" s="3">
        <f t="shared" si="2"/>
        <v>897824930.44806242</v>
      </c>
      <c r="C23" s="1">
        <f t="shared" si="6"/>
        <v>326193295.95731115</v>
      </c>
      <c r="D23">
        <f t="shared" si="3"/>
        <v>10.512</v>
      </c>
      <c r="E23" s="3">
        <f t="shared" si="4"/>
        <v>0.11644009003095258</v>
      </c>
    </row>
    <row r="24" spans="1:5" x14ac:dyDescent="0.35">
      <c r="A24">
        <v>11</v>
      </c>
      <c r="B24" s="3">
        <f t="shared" si="2"/>
        <v>897824930.44806242</v>
      </c>
      <c r="C24" s="1">
        <f t="shared" si="6"/>
        <v>335979094.83603048</v>
      </c>
      <c r="D24">
        <f t="shared" si="3"/>
        <v>10.512</v>
      </c>
      <c r="E24" s="3">
        <f t="shared" si="4"/>
        <v>0.11737100697147003</v>
      </c>
    </row>
    <row r="25" spans="1:5" x14ac:dyDescent="0.35">
      <c r="A25">
        <v>12</v>
      </c>
      <c r="B25" s="3">
        <f t="shared" si="2"/>
        <v>897824930.44806242</v>
      </c>
      <c r="C25" s="1">
        <f t="shared" si="6"/>
        <v>346058467.6811114</v>
      </c>
      <c r="D25">
        <f t="shared" si="3"/>
        <v>10.512</v>
      </c>
      <c r="E25" s="3">
        <f t="shared" si="4"/>
        <v>0.11832985142020298</v>
      </c>
    </row>
    <row r="26" spans="1:5" x14ac:dyDescent="0.35">
      <c r="A26">
        <v>13</v>
      </c>
      <c r="B26" s="3">
        <f t="shared" si="2"/>
        <v>897824930.44806242</v>
      </c>
      <c r="C26" s="1">
        <f t="shared" si="6"/>
        <v>356440221.71154475</v>
      </c>
      <c r="D26">
        <f t="shared" si="3"/>
        <v>10.512</v>
      </c>
      <c r="E26" s="3">
        <f t="shared" si="4"/>
        <v>0.11931746120239795</v>
      </c>
    </row>
    <row r="27" spans="1:5" x14ac:dyDescent="0.35">
      <c r="A27">
        <v>14</v>
      </c>
      <c r="B27" s="3">
        <f t="shared" si="2"/>
        <v>897824930.44806242</v>
      </c>
      <c r="C27" s="1">
        <f t="shared" si="6"/>
        <v>367133428.36289108</v>
      </c>
      <c r="D27">
        <f t="shared" si="3"/>
        <v>10.512</v>
      </c>
      <c r="E27" s="3">
        <f t="shared" si="4"/>
        <v>0.12033469927805876</v>
      </c>
    </row>
    <row r="28" spans="1:5" x14ac:dyDescent="0.35">
      <c r="A28">
        <v>15</v>
      </c>
      <c r="B28" s="3">
        <f t="shared" si="2"/>
        <v>897824930.44806242</v>
      </c>
      <c r="C28" s="1">
        <f t="shared" si="6"/>
        <v>378147431.21377784</v>
      </c>
      <c r="D28">
        <f t="shared" si="3"/>
        <v>10.512</v>
      </c>
      <c r="E28" s="3">
        <f t="shared" si="4"/>
        <v>0.12138245449598936</v>
      </c>
    </row>
    <row r="29" spans="1:5" x14ac:dyDescent="0.35">
      <c r="A29">
        <v>16</v>
      </c>
      <c r="B29" s="3">
        <f t="shared" si="2"/>
        <v>897824930.44806242</v>
      </c>
      <c r="C29" s="1">
        <f t="shared" si="6"/>
        <v>389491854.15019119</v>
      </c>
      <c r="D29">
        <f t="shared" si="3"/>
        <v>10.512</v>
      </c>
      <c r="E29" s="3">
        <f t="shared" si="4"/>
        <v>0.12246164237045792</v>
      </c>
    </row>
    <row r="30" spans="1:5" x14ac:dyDescent="0.35">
      <c r="A30">
        <v>17</v>
      </c>
      <c r="B30" s="3">
        <f t="shared" si="2"/>
        <v>897824930.44806242</v>
      </c>
      <c r="C30" s="1">
        <f t="shared" si="6"/>
        <v>401176609.77469695</v>
      </c>
      <c r="D30">
        <f t="shared" si="3"/>
        <v>10.512</v>
      </c>
      <c r="E30" s="3">
        <f t="shared" si="4"/>
        <v>0.12357320588116051</v>
      </c>
    </row>
    <row r="31" spans="1:5" x14ac:dyDescent="0.35">
      <c r="A31">
        <v>18</v>
      </c>
      <c r="B31" s="3">
        <f t="shared" si="2"/>
        <v>897824930.44806242</v>
      </c>
      <c r="C31" s="1">
        <f t="shared" si="6"/>
        <v>413211908.06793785</v>
      </c>
      <c r="D31">
        <f t="shared" si="3"/>
        <v>10.512</v>
      </c>
      <c r="E31" s="3">
        <f t="shared" si="4"/>
        <v>0.1247181162971842</v>
      </c>
    </row>
    <row r="32" spans="1:5" x14ac:dyDescent="0.35">
      <c r="A32">
        <v>19</v>
      </c>
      <c r="B32" s="3">
        <f t="shared" si="2"/>
        <v>897824930.44806242</v>
      </c>
      <c r="C32" s="1">
        <f t="shared" si="6"/>
        <v>425608265.30997598</v>
      </c>
      <c r="D32">
        <f t="shared" si="3"/>
        <v>10.512</v>
      </c>
      <c r="E32" s="3">
        <f t="shared" si="4"/>
        <v>0.1258973740256886</v>
      </c>
    </row>
    <row r="33" spans="1:5" x14ac:dyDescent="0.35">
      <c r="A33">
        <v>20</v>
      </c>
      <c r="B33" s="3">
        <f t="shared" si="2"/>
        <v>897824930.44806242</v>
      </c>
      <c r="C33" s="1">
        <f t="shared" si="6"/>
        <v>438376513.26927525</v>
      </c>
      <c r="D33">
        <f t="shared" si="3"/>
        <v>10.512</v>
      </c>
      <c r="E33" s="3">
        <f t="shared" si="4"/>
        <v>0.12711200948604809</v>
      </c>
    </row>
    <row r="34" spans="1:5" x14ac:dyDescent="0.35">
      <c r="A34">
        <v>21</v>
      </c>
      <c r="B34" s="3">
        <f t="shared" si="2"/>
        <v>897824930.44806242</v>
      </c>
      <c r="C34" s="1">
        <f t="shared" si="6"/>
        <v>451527808.66735351</v>
      </c>
      <c r="D34">
        <f t="shared" si="3"/>
        <v>10.512</v>
      </c>
      <c r="E34" s="3">
        <f t="shared" si="4"/>
        <v>0.12836308401021843</v>
      </c>
    </row>
    <row r="35" spans="1:5" x14ac:dyDescent="0.35">
      <c r="A35">
        <v>22</v>
      </c>
      <c r="B35" s="3">
        <f t="shared" si="2"/>
        <v>897824930.44806242</v>
      </c>
      <c r="C35" s="1">
        <f t="shared" si="6"/>
        <v>465073642.92737412</v>
      </c>
      <c r="D35">
        <f t="shared" si="3"/>
        <v>10.512</v>
      </c>
      <c r="E35" s="3">
        <f t="shared" si="4"/>
        <v>0.12965169077011382</v>
      </c>
    </row>
    <row r="36" spans="1:5" x14ac:dyDescent="0.35">
      <c r="A36">
        <v>23</v>
      </c>
      <c r="B36" s="3">
        <f t="shared" si="2"/>
        <v>897824930.44806242</v>
      </c>
      <c r="C36" s="1">
        <f t="shared" si="6"/>
        <v>479025852.21519536</v>
      </c>
      <c r="D36">
        <f t="shared" si="3"/>
        <v>10.512</v>
      </c>
      <c r="E36" s="3">
        <f t="shared" si="4"/>
        <v>0.1309789557328061</v>
      </c>
    </row>
    <row r="37" spans="1:5" x14ac:dyDescent="0.35">
      <c r="A37">
        <v>24</v>
      </c>
      <c r="B37" s="3">
        <f t="shared" si="2"/>
        <v>897824930.44806242</v>
      </c>
      <c r="C37" s="1">
        <f t="shared" si="6"/>
        <v>493396627.78165126</v>
      </c>
      <c r="D37">
        <f t="shared" si="3"/>
        <v>10.512</v>
      </c>
      <c r="E37" s="3">
        <f t="shared" si="4"/>
        <v>0.13234603864437916</v>
      </c>
    </row>
    <row r="38" spans="1:5" x14ac:dyDescent="0.35">
      <c r="A38">
        <v>25</v>
      </c>
      <c r="B38" s="3">
        <f t="shared" si="2"/>
        <v>897824930.44806242</v>
      </c>
      <c r="C38" s="1">
        <f t="shared" si="6"/>
        <v>508198526.6151008</v>
      </c>
      <c r="D38">
        <f t="shared" si="3"/>
        <v>10.512</v>
      </c>
      <c r="E38" s="3">
        <f t="shared" si="4"/>
        <v>0.13375413404329939</v>
      </c>
    </row>
    <row r="39" spans="1:5" x14ac:dyDescent="0.35">
      <c r="A39">
        <v>26</v>
      </c>
      <c r="B39" s="3">
        <f t="shared" si="2"/>
        <v>897824930.44806242</v>
      </c>
      <c r="C39" s="1">
        <f t="shared" si="6"/>
        <v>523444482.41355383</v>
      </c>
      <c r="D39">
        <f t="shared" si="3"/>
        <v>10.512</v>
      </c>
      <c r="E39" s="3">
        <f t="shared" si="4"/>
        <v>0.13520447230418722</v>
      </c>
    </row>
    <row r="40" spans="1:5" x14ac:dyDescent="0.35">
      <c r="A40">
        <v>27</v>
      </c>
      <c r="B40" s="3">
        <f t="shared" si="2"/>
        <v>897824930.44806242</v>
      </c>
      <c r="C40" s="1">
        <f t="shared" si="6"/>
        <v>539147816.88596046</v>
      </c>
      <c r="D40">
        <f t="shared" si="3"/>
        <v>10.512</v>
      </c>
      <c r="E40" s="3">
        <f t="shared" si="4"/>
        <v>0.13669832071290172</v>
      </c>
    </row>
    <row r="41" spans="1:5" x14ac:dyDescent="0.35">
      <c r="A41">
        <v>28</v>
      </c>
      <c r="B41" s="3">
        <f t="shared" si="2"/>
        <v>897824930.44806242</v>
      </c>
      <c r="C41" s="1">
        <f t="shared" si="6"/>
        <v>555322251.39253926</v>
      </c>
      <c r="D41">
        <f t="shared" si="3"/>
        <v>10.512</v>
      </c>
      <c r="E41" s="3">
        <f t="shared" si="4"/>
        <v>0.13823698457387765</v>
      </c>
    </row>
    <row r="42" spans="1:5" x14ac:dyDescent="0.35">
      <c r="A42">
        <v>29</v>
      </c>
      <c r="B42" s="3">
        <f t="shared" si="2"/>
        <v>897824930.44806242</v>
      </c>
      <c r="C42" s="1">
        <f t="shared" si="6"/>
        <v>571981918.93431544</v>
      </c>
      <c r="D42">
        <f t="shared" si="3"/>
        <v>10.512</v>
      </c>
      <c r="E42" s="3">
        <f t="shared" si="4"/>
        <v>0.13982180835068284</v>
      </c>
    </row>
    <row r="43" spans="1:5" x14ac:dyDescent="0.35">
      <c r="A43">
        <v>30</v>
      </c>
      <c r="B43" s="3">
        <f t="shared" si="2"/>
        <v>897824930.44806242</v>
      </c>
      <c r="C43" s="1">
        <f t="shared" si="6"/>
        <v>589141376.50234497</v>
      </c>
      <c r="D43">
        <f t="shared" si="3"/>
        <v>10.512</v>
      </c>
      <c r="E43" s="3">
        <f t="shared" si="4"/>
        <v>0.1414541768407922</v>
      </c>
    </row>
    <row r="44" spans="1:5" x14ac:dyDescent="0.35">
      <c r="A44">
        <v>31</v>
      </c>
      <c r="B44" s="3">
        <f t="shared" si="2"/>
        <v>897824930.44806242</v>
      </c>
      <c r="C44" s="1">
        <f t="shared" si="6"/>
        <v>606815617.79741538</v>
      </c>
      <c r="D44">
        <f t="shared" si="3"/>
        <v>10.512</v>
      </c>
      <c r="E44" s="3">
        <f t="shared" si="4"/>
        <v>0.14313551638560479</v>
      </c>
    </row>
    <row r="45" spans="1:5" x14ac:dyDescent="0.35">
      <c r="A45">
        <v>32</v>
      </c>
      <c r="B45" s="3">
        <f t="shared" si="2"/>
        <v>897824930.44806242</v>
      </c>
      <c r="C45" s="1">
        <f t="shared" si="6"/>
        <v>625020086.33133781</v>
      </c>
      <c r="D45">
        <f t="shared" si="3"/>
        <v>10.512</v>
      </c>
      <c r="E45" s="3">
        <f t="shared" si="4"/>
        <v>0.14486729611676183</v>
      </c>
    </row>
    <row r="46" spans="1:5" x14ac:dyDescent="0.35">
      <c r="A46">
        <v>33</v>
      </c>
      <c r="B46" s="3">
        <f t="shared" si="2"/>
        <v>897824930.44806242</v>
      </c>
      <c r="C46" s="1">
        <f t="shared" si="6"/>
        <v>643770688.921278</v>
      </c>
      <c r="D46">
        <f t="shared" si="3"/>
        <v>10.512</v>
      </c>
      <c r="E46" s="3">
        <f t="shared" si="4"/>
        <v>0.14665102923985354</v>
      </c>
    </row>
    <row r="47" spans="1:5" x14ac:dyDescent="0.35">
      <c r="A47">
        <v>34</v>
      </c>
      <c r="B47" s="3">
        <f t="shared" si="2"/>
        <v>897824930.44806242</v>
      </c>
      <c r="C47" s="1">
        <f t="shared" si="6"/>
        <v>663083809.5889163</v>
      </c>
      <c r="D47">
        <f t="shared" si="3"/>
        <v>10.512</v>
      </c>
      <c r="E47" s="3">
        <f t="shared" si="4"/>
        <v>0.148488274356638</v>
      </c>
    </row>
    <row r="48" spans="1:5" x14ac:dyDescent="0.35">
      <c r="A48">
        <v>35</v>
      </c>
      <c r="B48" s="3">
        <f t="shared" si="2"/>
        <v>897824930.44806242</v>
      </c>
      <c r="C48" s="1">
        <f t="shared" si="6"/>
        <v>682976323.87658381</v>
      </c>
      <c r="D48">
        <f t="shared" si="3"/>
        <v>10.512</v>
      </c>
      <c r="E48" s="3">
        <f t="shared" si="4"/>
        <v>0.15038063682692601</v>
      </c>
    </row>
    <row r="49" spans="1:5" x14ac:dyDescent="0.35">
      <c r="A49">
        <v>36</v>
      </c>
      <c r="B49" s="3">
        <f t="shared" si="2"/>
        <v>897824930.44806242</v>
      </c>
      <c r="C49" s="1">
        <f t="shared" si="6"/>
        <v>703465613.59288132</v>
      </c>
      <c r="D49">
        <f t="shared" si="3"/>
        <v>10.512</v>
      </c>
      <c r="E49" s="3">
        <f t="shared" si="4"/>
        <v>0.15232977017132265</v>
      </c>
    </row>
    <row r="50" spans="1:5" x14ac:dyDescent="0.35">
      <c r="A50">
        <v>37</v>
      </c>
      <c r="B50" s="3">
        <f t="shared" si="2"/>
        <v>897824930.44806242</v>
      </c>
      <c r="C50" s="1">
        <f t="shared" si="6"/>
        <v>724569582.00066781</v>
      </c>
      <c r="D50">
        <f t="shared" si="3"/>
        <v>10.512</v>
      </c>
      <c r="E50" s="3">
        <f t="shared" si="4"/>
        <v>0.1543373775160512</v>
      </c>
    </row>
    <row r="51" spans="1:5" x14ac:dyDescent="0.35">
      <c r="A51">
        <v>38</v>
      </c>
      <c r="B51" s="3">
        <f t="shared" si="2"/>
        <v>897824930.44806242</v>
      </c>
      <c r="C51" s="1">
        <f t="shared" si="6"/>
        <v>746306669.46068788</v>
      </c>
      <c r="D51">
        <f t="shared" si="3"/>
        <v>10.512</v>
      </c>
      <c r="E51" s="3">
        <f t="shared" si="4"/>
        <v>0.1564052130811216</v>
      </c>
    </row>
    <row r="52" spans="1:5" x14ac:dyDescent="0.35">
      <c r="A52">
        <v>39</v>
      </c>
      <c r="B52" s="3">
        <f t="shared" si="2"/>
        <v>897824930.44806242</v>
      </c>
      <c r="C52" s="1">
        <f t="shared" si="6"/>
        <v>768695869.54450858</v>
      </c>
      <c r="D52">
        <f t="shared" si="3"/>
        <v>10.512</v>
      </c>
      <c r="E52" s="3">
        <f t="shared" si="4"/>
        <v>0.15853508371314412</v>
      </c>
    </row>
    <row r="53" spans="1:5" x14ac:dyDescent="0.35">
      <c r="A53">
        <v>40</v>
      </c>
      <c r="B53" s="3">
        <f t="shared" si="2"/>
        <v>897824930.44806242</v>
      </c>
      <c r="C53" s="1">
        <f t="shared" si="6"/>
        <v>791756745.63084388</v>
      </c>
      <c r="D53">
        <f t="shared" si="3"/>
        <v>10.512</v>
      </c>
      <c r="E53" s="3">
        <f t="shared" si="4"/>
        <v>0.1607288504641273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73D88-F413-4C96-B7C4-BBDF4820A52A}">
  <dimension ref="A1:E53"/>
  <sheetViews>
    <sheetView zoomScale="130" zoomScaleNormal="130" workbookViewId="0">
      <selection activeCell="D10" sqref="D10"/>
    </sheetView>
  </sheetViews>
  <sheetFormatPr defaultRowHeight="14.5" x14ac:dyDescent="0.35"/>
  <cols>
    <col min="1" max="1" width="19.1796875" bestFit="1" customWidth="1"/>
    <col min="2" max="2" width="20.08984375" customWidth="1"/>
    <col min="3" max="3" width="16.81640625" customWidth="1"/>
    <col min="4" max="4" width="15.81640625" customWidth="1"/>
  </cols>
  <sheetData>
    <row r="1" spans="1:5" x14ac:dyDescent="0.35">
      <c r="B1" t="s">
        <v>0</v>
      </c>
      <c r="C1" t="s">
        <v>18</v>
      </c>
      <c r="D1" t="s">
        <v>19</v>
      </c>
    </row>
    <row r="2" spans="1:5" x14ac:dyDescent="0.35">
      <c r="A2" t="s">
        <v>17</v>
      </c>
      <c r="B2">
        <v>300</v>
      </c>
      <c r="C2">
        <f t="shared" ref="C2" si="0">B2*365*24/1000000</f>
        <v>2.6280000000000001</v>
      </c>
      <c r="D2">
        <f t="shared" ref="D2" si="1">C2*40</f>
        <v>105.12</v>
      </c>
    </row>
    <row r="4" spans="1:5" x14ac:dyDescent="0.35">
      <c r="A4" t="s">
        <v>1</v>
      </c>
      <c r="B4" s="1">
        <v>20900000000</v>
      </c>
    </row>
    <row r="5" spans="1:5" x14ac:dyDescent="0.35">
      <c r="A5" t="s">
        <v>2</v>
      </c>
      <c r="B5">
        <v>20</v>
      </c>
      <c r="C5" t="s">
        <v>3</v>
      </c>
    </row>
    <row r="6" spans="1:5" x14ac:dyDescent="0.35">
      <c r="A6" t="s">
        <v>4</v>
      </c>
      <c r="B6">
        <f>4*C2</f>
        <v>10.512</v>
      </c>
      <c r="C6" t="s">
        <v>10</v>
      </c>
    </row>
    <row r="7" spans="1:5" x14ac:dyDescent="0.35">
      <c r="A7" t="s">
        <v>6</v>
      </c>
      <c r="B7" s="1">
        <v>250000000</v>
      </c>
      <c r="C7" t="s">
        <v>7</v>
      </c>
    </row>
    <row r="8" spans="1:5" x14ac:dyDescent="0.35">
      <c r="A8" t="s">
        <v>8</v>
      </c>
      <c r="B8" s="2">
        <v>0.03</v>
      </c>
    </row>
    <row r="9" spans="1:5" x14ac:dyDescent="0.35">
      <c r="A9" t="s">
        <v>14</v>
      </c>
      <c r="B9">
        <f>SUM(D14:D33)</f>
        <v>210.24</v>
      </c>
      <c r="C9" t="s">
        <v>5</v>
      </c>
    </row>
    <row r="10" spans="1:5" x14ac:dyDescent="0.35">
      <c r="A10" t="s">
        <v>15</v>
      </c>
      <c r="B10" s="3">
        <f>SUM(B14:C33)</f>
        <v>34536209130.597336</v>
      </c>
    </row>
    <row r="11" spans="1:5" x14ac:dyDescent="0.35">
      <c r="A11" t="s">
        <v>16</v>
      </c>
      <c r="B11" s="3">
        <f>B10/(1000000000*B9)</f>
        <v>0.16427040111585492</v>
      </c>
    </row>
    <row r="13" spans="1:5" x14ac:dyDescent="0.35">
      <c r="A13" t="s">
        <v>9</v>
      </c>
      <c r="B13" t="s">
        <v>11</v>
      </c>
      <c r="C13" t="s">
        <v>12</v>
      </c>
      <c r="D13" t="s">
        <v>13</v>
      </c>
      <c r="E13" t="s">
        <v>16</v>
      </c>
    </row>
    <row r="14" spans="1:5" x14ac:dyDescent="0.35">
      <c r="A14">
        <v>1</v>
      </c>
      <c r="B14" s="3">
        <f>12*PMT($B$8/12,$B$5*12,-$B$4)</f>
        <v>1390930775.4176114</v>
      </c>
      <c r="C14" s="1">
        <f>B7</f>
        <v>250000000</v>
      </c>
      <c r="D14">
        <f>$B$6</f>
        <v>10.512</v>
      </c>
      <c r="E14" s="3">
        <f>SUM(B14:C14)/(1000000000*D14)</f>
        <v>0.15610072064474995</v>
      </c>
    </row>
    <row r="15" spans="1:5" x14ac:dyDescent="0.35">
      <c r="A15">
        <v>2</v>
      </c>
      <c r="B15" s="3">
        <f t="shared" ref="B15:B53" si="2">12*PMT($B$8/12,$B$5*12,-$B$4)</f>
        <v>1390930775.4176114</v>
      </c>
      <c r="C15" s="1">
        <f>C14*(1+$B$8)</f>
        <v>257500000</v>
      </c>
      <c r="D15">
        <f t="shared" ref="D15:D53" si="3">$B$6</f>
        <v>10.512</v>
      </c>
      <c r="E15" s="3">
        <f t="shared" ref="E15:E53" si="4">SUM(B15:C15)/(1000000000*D15)</f>
        <v>0.15681419096438465</v>
      </c>
    </row>
    <row r="16" spans="1:5" x14ac:dyDescent="0.35">
      <c r="A16">
        <v>3</v>
      </c>
      <c r="B16" s="3">
        <f t="shared" si="2"/>
        <v>1390930775.4176114</v>
      </c>
      <c r="C16" s="1">
        <f t="shared" ref="C16:C53" si="5">C15*(1+$B$8)</f>
        <v>265225000</v>
      </c>
      <c r="D16">
        <f t="shared" si="3"/>
        <v>10.512</v>
      </c>
      <c r="E16" s="3">
        <f t="shared" si="4"/>
        <v>0.15754906539360838</v>
      </c>
    </row>
    <row r="17" spans="1:5" x14ac:dyDescent="0.35">
      <c r="A17">
        <v>4</v>
      </c>
      <c r="B17" s="3">
        <f t="shared" si="2"/>
        <v>1390930775.4176114</v>
      </c>
      <c r="C17" s="1">
        <f t="shared" si="5"/>
        <v>273181750</v>
      </c>
      <c r="D17">
        <f t="shared" si="3"/>
        <v>10.512</v>
      </c>
      <c r="E17" s="3">
        <f t="shared" si="4"/>
        <v>0.15830598605570884</v>
      </c>
    </row>
    <row r="18" spans="1:5" x14ac:dyDescent="0.35">
      <c r="A18">
        <v>5</v>
      </c>
      <c r="B18" s="3">
        <f t="shared" si="2"/>
        <v>1390930775.4176114</v>
      </c>
      <c r="C18" s="1">
        <f t="shared" si="5"/>
        <v>281377202.5</v>
      </c>
      <c r="D18">
        <f t="shared" si="3"/>
        <v>10.512</v>
      </c>
      <c r="E18" s="3">
        <f t="shared" si="4"/>
        <v>0.15908561433767232</v>
      </c>
    </row>
    <row r="19" spans="1:5" x14ac:dyDescent="0.35">
      <c r="A19">
        <v>6</v>
      </c>
      <c r="B19" s="3">
        <f t="shared" si="2"/>
        <v>1390930775.4176114</v>
      </c>
      <c r="C19" s="1">
        <f t="shared" si="5"/>
        <v>289818518.57499999</v>
      </c>
      <c r="D19">
        <f t="shared" si="3"/>
        <v>10.512</v>
      </c>
      <c r="E19" s="3">
        <f t="shared" si="4"/>
        <v>0.15988863146809471</v>
      </c>
    </row>
    <row r="20" spans="1:5" x14ac:dyDescent="0.35">
      <c r="A20">
        <v>7</v>
      </c>
      <c r="B20" s="3">
        <f t="shared" si="2"/>
        <v>1390930775.4176114</v>
      </c>
      <c r="C20" s="1">
        <f t="shared" si="5"/>
        <v>298513074.13225001</v>
      </c>
      <c r="D20">
        <f t="shared" si="3"/>
        <v>10.512</v>
      </c>
      <c r="E20" s="3">
        <f t="shared" si="4"/>
        <v>0.16071573911242973</v>
      </c>
    </row>
    <row r="21" spans="1:5" x14ac:dyDescent="0.35">
      <c r="A21">
        <v>8</v>
      </c>
      <c r="B21" s="3">
        <f t="shared" si="2"/>
        <v>1390930775.4176114</v>
      </c>
      <c r="C21" s="1">
        <f t="shared" si="5"/>
        <v>307468466.3562175</v>
      </c>
      <c r="D21">
        <f t="shared" si="3"/>
        <v>10.512</v>
      </c>
      <c r="E21" s="3">
        <f t="shared" si="4"/>
        <v>0.16156765998609485</v>
      </c>
    </row>
    <row r="22" spans="1:5" x14ac:dyDescent="0.35">
      <c r="A22">
        <v>9</v>
      </c>
      <c r="B22" s="3">
        <f t="shared" si="2"/>
        <v>1390930775.4176114</v>
      </c>
      <c r="C22" s="1">
        <f t="shared" si="5"/>
        <v>316692520.34690404</v>
      </c>
      <c r="D22">
        <f t="shared" si="3"/>
        <v>10.512</v>
      </c>
      <c r="E22" s="3">
        <f t="shared" si="4"/>
        <v>0.16244513848596989</v>
      </c>
    </row>
    <row r="23" spans="1:5" x14ac:dyDescent="0.35">
      <c r="A23">
        <v>10</v>
      </c>
      <c r="B23" s="3">
        <f t="shared" si="2"/>
        <v>1390930775.4176114</v>
      </c>
      <c r="C23" s="1">
        <f t="shared" si="5"/>
        <v>326193295.95731115</v>
      </c>
      <c r="D23">
        <f t="shared" si="3"/>
        <v>10.512</v>
      </c>
      <c r="E23" s="3">
        <f t="shared" si="4"/>
        <v>0.16334894134084119</v>
      </c>
    </row>
    <row r="24" spans="1:5" x14ac:dyDescent="0.35">
      <c r="A24">
        <v>11</v>
      </c>
      <c r="B24" s="3">
        <f t="shared" si="2"/>
        <v>1390930775.4176114</v>
      </c>
      <c r="C24" s="1">
        <f t="shared" si="5"/>
        <v>335979094.83603048</v>
      </c>
      <c r="D24">
        <f t="shared" si="3"/>
        <v>10.512</v>
      </c>
      <c r="E24" s="3">
        <f t="shared" si="4"/>
        <v>0.16427985828135863</v>
      </c>
    </row>
    <row r="25" spans="1:5" x14ac:dyDescent="0.35">
      <c r="A25">
        <v>12</v>
      </c>
      <c r="B25" s="3">
        <f t="shared" si="2"/>
        <v>1390930775.4176114</v>
      </c>
      <c r="C25" s="1">
        <f t="shared" si="5"/>
        <v>346058467.6811114</v>
      </c>
      <c r="D25">
        <f t="shared" si="3"/>
        <v>10.512</v>
      </c>
      <c r="E25" s="3">
        <f t="shared" si="4"/>
        <v>0.16523870273009159</v>
      </c>
    </row>
    <row r="26" spans="1:5" x14ac:dyDescent="0.35">
      <c r="A26">
        <v>13</v>
      </c>
      <c r="B26" s="3">
        <f t="shared" si="2"/>
        <v>1390930775.4176114</v>
      </c>
      <c r="C26" s="1">
        <f t="shared" si="5"/>
        <v>356440221.71154475</v>
      </c>
      <c r="D26">
        <f t="shared" si="3"/>
        <v>10.512</v>
      </c>
      <c r="E26" s="3">
        <f t="shared" si="4"/>
        <v>0.16622631251228653</v>
      </c>
    </row>
    <row r="27" spans="1:5" x14ac:dyDescent="0.35">
      <c r="A27">
        <v>14</v>
      </c>
      <c r="B27" s="3">
        <f t="shared" si="2"/>
        <v>1390930775.4176114</v>
      </c>
      <c r="C27" s="1">
        <f t="shared" si="5"/>
        <v>367133428.36289108</v>
      </c>
      <c r="D27">
        <f t="shared" si="3"/>
        <v>10.512</v>
      </c>
      <c r="E27" s="3">
        <f t="shared" si="4"/>
        <v>0.16724355058794732</v>
      </c>
    </row>
    <row r="28" spans="1:5" x14ac:dyDescent="0.35">
      <c r="A28">
        <v>15</v>
      </c>
      <c r="B28" s="3">
        <f t="shared" si="2"/>
        <v>1390930775.4176114</v>
      </c>
      <c r="C28" s="1">
        <f t="shared" si="5"/>
        <v>378147431.21377784</v>
      </c>
      <c r="D28">
        <f t="shared" si="3"/>
        <v>10.512</v>
      </c>
      <c r="E28" s="3">
        <f t="shared" si="4"/>
        <v>0.16829130580587795</v>
      </c>
    </row>
    <row r="29" spans="1:5" x14ac:dyDescent="0.35">
      <c r="A29">
        <v>16</v>
      </c>
      <c r="B29" s="3">
        <f t="shared" si="2"/>
        <v>1390930775.4176114</v>
      </c>
      <c r="C29" s="1">
        <f t="shared" si="5"/>
        <v>389491854.15019119</v>
      </c>
      <c r="D29">
        <f t="shared" si="3"/>
        <v>10.512</v>
      </c>
      <c r="E29" s="3">
        <f t="shared" si="4"/>
        <v>0.16937049368034651</v>
      </c>
    </row>
    <row r="30" spans="1:5" x14ac:dyDescent="0.35">
      <c r="A30">
        <v>17</v>
      </c>
      <c r="B30" s="3">
        <f t="shared" si="2"/>
        <v>1390930775.4176114</v>
      </c>
      <c r="C30" s="1">
        <f t="shared" si="5"/>
        <v>401176609.77469695</v>
      </c>
      <c r="D30">
        <f t="shared" si="3"/>
        <v>10.512</v>
      </c>
      <c r="E30" s="3">
        <f t="shared" si="4"/>
        <v>0.17048205719104914</v>
      </c>
    </row>
    <row r="31" spans="1:5" x14ac:dyDescent="0.35">
      <c r="A31">
        <v>18</v>
      </c>
      <c r="B31" s="3">
        <f t="shared" si="2"/>
        <v>1390930775.4176114</v>
      </c>
      <c r="C31" s="1">
        <f t="shared" si="5"/>
        <v>413211908.06793785</v>
      </c>
      <c r="D31">
        <f t="shared" si="3"/>
        <v>10.512</v>
      </c>
      <c r="E31" s="3">
        <f t="shared" si="4"/>
        <v>0.1716269676070728</v>
      </c>
    </row>
    <row r="32" spans="1:5" x14ac:dyDescent="0.35">
      <c r="A32">
        <v>19</v>
      </c>
      <c r="B32" s="3">
        <f t="shared" si="2"/>
        <v>1390930775.4176114</v>
      </c>
      <c r="C32" s="1">
        <f t="shared" si="5"/>
        <v>425608265.30997598</v>
      </c>
      <c r="D32">
        <f t="shared" si="3"/>
        <v>10.512</v>
      </c>
      <c r="E32" s="3">
        <f t="shared" si="4"/>
        <v>0.17280622533557718</v>
      </c>
    </row>
    <row r="33" spans="1:5" x14ac:dyDescent="0.35">
      <c r="A33">
        <v>20</v>
      </c>
      <c r="B33" s="3">
        <f t="shared" si="2"/>
        <v>1390930775.4176114</v>
      </c>
      <c r="C33" s="1">
        <f t="shared" si="5"/>
        <v>438376513.26927525</v>
      </c>
      <c r="D33">
        <f t="shared" si="3"/>
        <v>10.512</v>
      </c>
      <c r="E33" s="3">
        <f t="shared" si="4"/>
        <v>0.1740208607959367</v>
      </c>
    </row>
    <row r="34" spans="1:5" x14ac:dyDescent="0.35">
      <c r="B34" s="3"/>
      <c r="C34" s="1"/>
      <c r="E34" s="3"/>
    </row>
    <row r="35" spans="1:5" x14ac:dyDescent="0.35">
      <c r="B35" s="3"/>
      <c r="C35" s="1"/>
      <c r="E35" s="3"/>
    </row>
    <row r="36" spans="1:5" x14ac:dyDescent="0.35">
      <c r="B36" s="3"/>
      <c r="C36" s="1"/>
      <c r="E36" s="3"/>
    </row>
    <row r="37" spans="1:5" x14ac:dyDescent="0.35">
      <c r="B37" s="3"/>
      <c r="C37" s="1"/>
      <c r="E37" s="3"/>
    </row>
    <row r="38" spans="1:5" x14ac:dyDescent="0.35">
      <c r="B38" s="3"/>
      <c r="C38" s="1"/>
      <c r="E38" s="3"/>
    </row>
    <row r="39" spans="1:5" x14ac:dyDescent="0.35">
      <c r="B39" s="3"/>
      <c r="C39" s="1"/>
      <c r="E39" s="3"/>
    </row>
    <row r="40" spans="1:5" x14ac:dyDescent="0.35">
      <c r="B40" s="3"/>
      <c r="C40" s="1"/>
      <c r="E40" s="3"/>
    </row>
    <row r="41" spans="1:5" x14ac:dyDescent="0.35">
      <c r="B41" s="3"/>
      <c r="C41" s="1"/>
      <c r="E41" s="3"/>
    </row>
    <row r="42" spans="1:5" x14ac:dyDescent="0.35">
      <c r="B42" s="3"/>
      <c r="C42" s="1"/>
      <c r="E42" s="3"/>
    </row>
    <row r="43" spans="1:5" x14ac:dyDescent="0.35">
      <c r="B43" s="3"/>
      <c r="C43" s="1"/>
      <c r="E43" s="3"/>
    </row>
    <row r="44" spans="1:5" x14ac:dyDescent="0.35">
      <c r="B44" s="3"/>
      <c r="C44" s="1"/>
      <c r="E44" s="3"/>
    </row>
    <row r="45" spans="1:5" x14ac:dyDescent="0.35">
      <c r="B45" s="3"/>
      <c r="C45" s="1"/>
      <c r="E45" s="3"/>
    </row>
    <row r="46" spans="1:5" x14ac:dyDescent="0.35">
      <c r="B46" s="3"/>
      <c r="C46" s="1"/>
      <c r="E46" s="3"/>
    </row>
    <row r="47" spans="1:5" x14ac:dyDescent="0.35">
      <c r="B47" s="3"/>
      <c r="C47" s="1"/>
      <c r="E47" s="3"/>
    </row>
    <row r="48" spans="1:5" x14ac:dyDescent="0.35">
      <c r="B48" s="3"/>
      <c r="C48" s="1"/>
      <c r="E48" s="3"/>
    </row>
    <row r="49" spans="2:5" x14ac:dyDescent="0.35">
      <c r="B49" s="3"/>
      <c r="C49" s="1"/>
      <c r="E49" s="3"/>
    </row>
    <row r="50" spans="2:5" x14ac:dyDescent="0.35">
      <c r="B50" s="3"/>
      <c r="C50" s="1"/>
      <c r="E50" s="3"/>
    </row>
    <row r="51" spans="2:5" x14ac:dyDescent="0.35">
      <c r="B51" s="3"/>
      <c r="C51" s="1"/>
      <c r="E51" s="3"/>
    </row>
    <row r="52" spans="2:5" x14ac:dyDescent="0.35">
      <c r="B52" s="3"/>
      <c r="C52" s="1"/>
      <c r="E52" s="3"/>
    </row>
    <row r="53" spans="2:5" x14ac:dyDescent="0.35">
      <c r="B53" s="3"/>
      <c r="C53" s="1"/>
      <c r="E53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01C78-4A2A-42B0-B536-036A77CD97CC}">
  <dimension ref="A1:E53"/>
  <sheetViews>
    <sheetView tabSelected="1" zoomScale="130" zoomScaleNormal="130" workbookViewId="0">
      <selection activeCell="D7" sqref="D7"/>
    </sheetView>
  </sheetViews>
  <sheetFormatPr defaultRowHeight="14.5" x14ac:dyDescent="0.35"/>
  <cols>
    <col min="1" max="1" width="19.1796875" bestFit="1" customWidth="1"/>
    <col min="2" max="2" width="20.08984375" customWidth="1"/>
    <col min="3" max="3" width="16.81640625" customWidth="1"/>
    <col min="4" max="4" width="15.81640625" customWidth="1"/>
    <col min="5" max="5" width="9.36328125" bestFit="1" customWidth="1"/>
  </cols>
  <sheetData>
    <row r="1" spans="1:5" x14ac:dyDescent="0.35">
      <c r="A1" t="s">
        <v>1</v>
      </c>
      <c r="B1" s="1">
        <v>3</v>
      </c>
      <c r="C1" t="s">
        <v>20</v>
      </c>
    </row>
    <row r="2" spans="1:5" x14ac:dyDescent="0.35">
      <c r="A2" t="s">
        <v>2</v>
      </c>
      <c r="B2">
        <v>20</v>
      </c>
      <c r="C2" t="s">
        <v>3</v>
      </c>
    </row>
    <row r="3" spans="1:5" x14ac:dyDescent="0.35">
      <c r="A3" t="s">
        <v>21</v>
      </c>
      <c r="B3">
        <v>1.1599999999999999</v>
      </c>
      <c r="C3" t="s">
        <v>22</v>
      </c>
    </row>
    <row r="4" spans="1:5" x14ac:dyDescent="0.35">
      <c r="A4" t="s">
        <v>23</v>
      </c>
      <c r="B4">
        <v>10</v>
      </c>
      <c r="C4" t="s">
        <v>24</v>
      </c>
    </row>
    <row r="5" spans="1:5" x14ac:dyDescent="0.35">
      <c r="A5" t="s">
        <v>26</v>
      </c>
      <c r="B5" s="1">
        <f>B4*1000*B1</f>
        <v>30000</v>
      </c>
    </row>
    <row r="6" spans="1:5" x14ac:dyDescent="0.35">
      <c r="A6" t="s">
        <v>6</v>
      </c>
      <c r="B6" s="1">
        <v>275</v>
      </c>
      <c r="C6" t="s">
        <v>7</v>
      </c>
    </row>
    <row r="7" spans="1:5" x14ac:dyDescent="0.35">
      <c r="A7" t="s">
        <v>8</v>
      </c>
      <c r="B7" s="2">
        <v>0.03</v>
      </c>
    </row>
    <row r="8" spans="1:5" x14ac:dyDescent="0.35">
      <c r="A8" t="s">
        <v>28</v>
      </c>
      <c r="B8">
        <f>B4*1000*B3</f>
        <v>11600</v>
      </c>
      <c r="C8" t="s">
        <v>25</v>
      </c>
    </row>
    <row r="9" spans="1:5" x14ac:dyDescent="0.35">
      <c r="A9" t="s">
        <v>29</v>
      </c>
      <c r="B9">
        <f>SUM(D14:D33)</f>
        <v>232000</v>
      </c>
    </row>
    <row r="10" spans="1:5" x14ac:dyDescent="0.35">
      <c r="A10" t="s">
        <v>15</v>
      </c>
      <c r="B10" s="3">
        <f>SUM(B14:C33)</f>
        <v>47320.380029951273</v>
      </c>
    </row>
    <row r="11" spans="1:5" x14ac:dyDescent="0.35">
      <c r="A11" t="s">
        <v>16</v>
      </c>
      <c r="B11" s="3">
        <f>B10/(B9)</f>
        <v>0.2039671553015141</v>
      </c>
    </row>
    <row r="13" spans="1:5" x14ac:dyDescent="0.35">
      <c r="A13" t="s">
        <v>9</v>
      </c>
      <c r="B13" t="s">
        <v>11</v>
      </c>
      <c r="C13" t="s">
        <v>12</v>
      </c>
      <c r="D13" t="s">
        <v>27</v>
      </c>
      <c r="E13" t="s">
        <v>16</v>
      </c>
    </row>
    <row r="14" spans="1:5" x14ac:dyDescent="0.35">
      <c r="A14">
        <v>1</v>
      </c>
      <c r="B14" s="3">
        <f>12*PMT($B$7/12,$B$2*12,-$B$5)</f>
        <v>1996.5513522740835</v>
      </c>
      <c r="C14" s="1">
        <f>B6</f>
        <v>275</v>
      </c>
      <c r="D14">
        <f>$B$8</f>
        <v>11600</v>
      </c>
      <c r="E14" s="3">
        <f>SUM(B14:C14)/(D14)</f>
        <v>0.195823392437421</v>
      </c>
    </row>
    <row r="15" spans="1:5" x14ac:dyDescent="0.35">
      <c r="A15">
        <v>2</v>
      </c>
      <c r="B15" s="3">
        <f t="shared" ref="B15:B33" si="0">12*PMT($B$7/12,$B$2*12,-$B$5)</f>
        <v>1996.5513522740835</v>
      </c>
      <c r="C15" s="1">
        <f>C14*(1+$B$7)</f>
        <v>283.25</v>
      </c>
      <c r="D15">
        <f t="shared" ref="D15:D33" si="1">$B$8</f>
        <v>11600</v>
      </c>
      <c r="E15" s="3">
        <f t="shared" ref="E15:E33" si="2">SUM(B15:C15)/(D15)</f>
        <v>0.19653459933397271</v>
      </c>
    </row>
    <row r="16" spans="1:5" x14ac:dyDescent="0.35">
      <c r="A16">
        <v>3</v>
      </c>
      <c r="B16" s="3">
        <f t="shared" si="0"/>
        <v>1996.5513522740835</v>
      </c>
      <c r="C16" s="1">
        <f>C15*(1+$B$7)</f>
        <v>291.7475</v>
      </c>
      <c r="D16">
        <f t="shared" si="1"/>
        <v>11600</v>
      </c>
      <c r="E16" s="3">
        <f t="shared" si="2"/>
        <v>0.19726714243742099</v>
      </c>
    </row>
    <row r="17" spans="1:5" x14ac:dyDescent="0.35">
      <c r="A17">
        <v>4</v>
      </c>
      <c r="B17" s="3">
        <f t="shared" si="0"/>
        <v>1996.5513522740835</v>
      </c>
      <c r="C17" s="1">
        <f>C16*(1+$B$7)</f>
        <v>300.49992500000002</v>
      </c>
      <c r="D17">
        <f t="shared" si="1"/>
        <v>11600</v>
      </c>
      <c r="E17" s="3">
        <f t="shared" si="2"/>
        <v>0.19802166183397271</v>
      </c>
    </row>
    <row r="18" spans="1:5" x14ac:dyDescent="0.35">
      <c r="A18">
        <v>5</v>
      </c>
      <c r="B18" s="3">
        <f t="shared" si="0"/>
        <v>1996.5513522740835</v>
      </c>
      <c r="C18" s="1">
        <f>C17*(1+$B$7)</f>
        <v>309.51492275000004</v>
      </c>
      <c r="D18">
        <f t="shared" si="1"/>
        <v>11600</v>
      </c>
      <c r="E18" s="3">
        <f t="shared" si="2"/>
        <v>0.19879881681242101</v>
      </c>
    </row>
    <row r="19" spans="1:5" x14ac:dyDescent="0.35">
      <c r="A19">
        <v>6</v>
      </c>
      <c r="B19" s="3">
        <f t="shared" si="0"/>
        <v>1996.5513522740835</v>
      </c>
      <c r="C19" s="1">
        <f>C18*(1+$B$7)</f>
        <v>318.80037043250007</v>
      </c>
      <c r="D19">
        <f t="shared" si="1"/>
        <v>11600</v>
      </c>
      <c r="E19" s="3">
        <f t="shared" si="2"/>
        <v>0.19959928644022273</v>
      </c>
    </row>
    <row r="20" spans="1:5" x14ac:dyDescent="0.35">
      <c r="A20">
        <v>7</v>
      </c>
      <c r="B20" s="3">
        <f t="shared" si="0"/>
        <v>1996.5513522740835</v>
      </c>
      <c r="C20" s="1">
        <f>C19*(1+$B$7)</f>
        <v>328.36438154547511</v>
      </c>
      <c r="D20">
        <f t="shared" si="1"/>
        <v>11600</v>
      </c>
      <c r="E20" s="3">
        <f t="shared" si="2"/>
        <v>0.2004237701568585</v>
      </c>
    </row>
    <row r="21" spans="1:5" x14ac:dyDescent="0.35">
      <c r="A21">
        <v>8</v>
      </c>
      <c r="B21" s="3">
        <f t="shared" si="0"/>
        <v>1996.5513522740835</v>
      </c>
      <c r="C21" s="1">
        <f>C20*(1+$B$7)</f>
        <v>338.21531299183937</v>
      </c>
      <c r="D21">
        <f t="shared" si="1"/>
        <v>11600</v>
      </c>
      <c r="E21" s="3">
        <f t="shared" si="2"/>
        <v>0.20127298838499333</v>
      </c>
    </row>
    <row r="22" spans="1:5" x14ac:dyDescent="0.35">
      <c r="A22">
        <v>9</v>
      </c>
      <c r="B22" s="3">
        <f t="shared" si="0"/>
        <v>1996.5513522740835</v>
      </c>
      <c r="C22" s="1">
        <f>C21*(1+$B$7)</f>
        <v>348.36177238159456</v>
      </c>
      <c r="D22">
        <f t="shared" si="1"/>
        <v>11600</v>
      </c>
      <c r="E22" s="3">
        <f t="shared" si="2"/>
        <v>0.20214768315997225</v>
      </c>
    </row>
    <row r="23" spans="1:5" x14ac:dyDescent="0.35">
      <c r="A23">
        <v>10</v>
      </c>
      <c r="B23" s="3">
        <f t="shared" si="0"/>
        <v>1996.5513522740835</v>
      </c>
      <c r="C23" s="1">
        <f>C22*(1+$B$7)</f>
        <v>358.81262555304238</v>
      </c>
      <c r="D23">
        <f t="shared" si="1"/>
        <v>11600</v>
      </c>
      <c r="E23" s="3">
        <f t="shared" si="2"/>
        <v>0.20304861877820049</v>
      </c>
    </row>
    <row r="24" spans="1:5" x14ac:dyDescent="0.35">
      <c r="A24">
        <v>11</v>
      </c>
      <c r="B24" s="3">
        <f t="shared" si="0"/>
        <v>1996.5513522740835</v>
      </c>
      <c r="C24" s="1">
        <f>C23*(1+$B$7)</f>
        <v>369.57700431963366</v>
      </c>
      <c r="D24">
        <f t="shared" si="1"/>
        <v>11600</v>
      </c>
      <c r="E24" s="3">
        <f t="shared" si="2"/>
        <v>0.2039765824649756</v>
      </c>
    </row>
    <row r="25" spans="1:5" x14ac:dyDescent="0.35">
      <c r="A25">
        <v>12</v>
      </c>
      <c r="B25" s="3">
        <f t="shared" si="0"/>
        <v>1996.5513522740835</v>
      </c>
      <c r="C25" s="1">
        <f>C24*(1+$B$7)</f>
        <v>380.66431444922267</v>
      </c>
      <c r="D25">
        <f t="shared" si="1"/>
        <v>11600</v>
      </c>
      <c r="E25" s="3">
        <f t="shared" si="2"/>
        <v>0.20493238506235398</v>
      </c>
    </row>
    <row r="26" spans="1:5" x14ac:dyDescent="0.35">
      <c r="A26">
        <v>13</v>
      </c>
      <c r="B26" s="3">
        <f t="shared" si="0"/>
        <v>1996.5513522740835</v>
      </c>
      <c r="C26" s="1">
        <f>C25*(1+$B$7)</f>
        <v>392.08424388269935</v>
      </c>
      <c r="D26">
        <f t="shared" si="1"/>
        <v>11600</v>
      </c>
      <c r="E26" s="3">
        <f t="shared" si="2"/>
        <v>0.20591686173765369</v>
      </c>
    </row>
    <row r="27" spans="1:5" x14ac:dyDescent="0.35">
      <c r="A27">
        <v>14</v>
      </c>
      <c r="B27" s="3">
        <f t="shared" si="0"/>
        <v>1996.5513522740835</v>
      </c>
      <c r="C27" s="1">
        <f>C26*(1+$B$7)</f>
        <v>403.84677119918035</v>
      </c>
      <c r="D27">
        <f t="shared" si="1"/>
        <v>11600</v>
      </c>
      <c r="E27" s="3">
        <f t="shared" si="2"/>
        <v>0.20693087271321239</v>
      </c>
    </row>
    <row r="28" spans="1:5" x14ac:dyDescent="0.35">
      <c r="A28">
        <v>15</v>
      </c>
      <c r="B28" s="3">
        <f t="shared" si="0"/>
        <v>1996.5513522740835</v>
      </c>
      <c r="C28" s="1">
        <f>C27*(1+$B$7)</f>
        <v>415.96217433515579</v>
      </c>
      <c r="D28">
        <f t="shared" si="1"/>
        <v>11600</v>
      </c>
      <c r="E28" s="3">
        <f t="shared" si="2"/>
        <v>0.20797530401803788</v>
      </c>
    </row>
    <row r="29" spans="1:5" x14ac:dyDescent="0.35">
      <c r="A29">
        <v>16</v>
      </c>
      <c r="B29" s="3">
        <f t="shared" si="0"/>
        <v>1996.5513522740835</v>
      </c>
      <c r="C29" s="1">
        <f>C28*(1+$B$7)</f>
        <v>428.44103956521047</v>
      </c>
      <c r="D29">
        <f t="shared" si="1"/>
        <v>11600</v>
      </c>
      <c r="E29" s="3">
        <f t="shared" si="2"/>
        <v>0.20905106826200809</v>
      </c>
    </row>
    <row r="30" spans="1:5" x14ac:dyDescent="0.35">
      <c r="A30">
        <v>17</v>
      </c>
      <c r="B30" s="3">
        <f t="shared" si="0"/>
        <v>1996.5513522740835</v>
      </c>
      <c r="C30" s="1">
        <f>C29*(1+$B$7)</f>
        <v>441.29427075216682</v>
      </c>
      <c r="D30">
        <f t="shared" si="1"/>
        <v>11600</v>
      </c>
      <c r="E30" s="3">
        <f t="shared" si="2"/>
        <v>0.21015910543329747</v>
      </c>
    </row>
    <row r="31" spans="1:5" x14ac:dyDescent="0.35">
      <c r="A31">
        <v>18</v>
      </c>
      <c r="B31" s="3">
        <f t="shared" si="0"/>
        <v>1996.5513522740835</v>
      </c>
      <c r="C31" s="1">
        <f>C30*(1+$B$7)</f>
        <v>454.53309887473182</v>
      </c>
      <c r="D31">
        <f t="shared" si="1"/>
        <v>11600</v>
      </c>
      <c r="E31" s="3">
        <f t="shared" si="2"/>
        <v>0.21130038371972545</v>
      </c>
    </row>
    <row r="32" spans="1:5" x14ac:dyDescent="0.35">
      <c r="A32">
        <v>19</v>
      </c>
      <c r="B32" s="3">
        <f t="shared" si="0"/>
        <v>1996.5513522740835</v>
      </c>
      <c r="C32" s="1">
        <f>C31*(1+$B$7)</f>
        <v>468.16909184097381</v>
      </c>
      <c r="D32">
        <f t="shared" si="1"/>
        <v>11600</v>
      </c>
      <c r="E32" s="3">
        <f t="shared" si="2"/>
        <v>0.21247590035474628</v>
      </c>
    </row>
    <row r="33" spans="1:5" x14ac:dyDescent="0.35">
      <c r="A33">
        <v>20</v>
      </c>
      <c r="B33" s="3">
        <f t="shared" si="0"/>
        <v>1996.5513522740835</v>
      </c>
      <c r="C33" s="1">
        <f>C32*(1+$B$7)</f>
        <v>482.21416459620303</v>
      </c>
      <c r="D33">
        <f t="shared" si="1"/>
        <v>11600</v>
      </c>
      <c r="E33" s="3">
        <f t="shared" si="2"/>
        <v>0.21368668248881778</v>
      </c>
    </row>
    <row r="34" spans="1:5" x14ac:dyDescent="0.35">
      <c r="B34" s="3"/>
      <c r="C34" s="1"/>
      <c r="E34" s="3"/>
    </row>
    <row r="35" spans="1:5" x14ac:dyDescent="0.35">
      <c r="B35" s="3"/>
      <c r="C35" s="1"/>
      <c r="E35" s="3"/>
    </row>
    <row r="36" spans="1:5" x14ac:dyDescent="0.35">
      <c r="B36" s="3"/>
      <c r="C36" s="1"/>
      <c r="E36" s="3"/>
    </row>
    <row r="37" spans="1:5" x14ac:dyDescent="0.35">
      <c r="B37" s="3"/>
      <c r="C37" s="1"/>
      <c r="E37" s="3"/>
    </row>
    <row r="38" spans="1:5" x14ac:dyDescent="0.35">
      <c r="B38" s="3"/>
      <c r="C38" s="1"/>
      <c r="E38" s="3"/>
    </row>
    <row r="39" spans="1:5" x14ac:dyDescent="0.35">
      <c r="B39" s="3"/>
      <c r="C39" s="1"/>
      <c r="E39" s="3"/>
    </row>
    <row r="40" spans="1:5" x14ac:dyDescent="0.35">
      <c r="B40" s="3"/>
      <c r="C40" s="1"/>
      <c r="E40" s="3"/>
    </row>
    <row r="41" spans="1:5" x14ac:dyDescent="0.35">
      <c r="B41" s="3"/>
      <c r="C41" s="1"/>
      <c r="E41" s="3"/>
    </row>
    <row r="42" spans="1:5" x14ac:dyDescent="0.35">
      <c r="B42" s="3"/>
      <c r="C42" s="1"/>
      <c r="E42" s="3"/>
    </row>
    <row r="43" spans="1:5" x14ac:dyDescent="0.35">
      <c r="B43" s="3"/>
      <c r="C43" s="1"/>
      <c r="E43" s="3"/>
    </row>
    <row r="44" spans="1:5" x14ac:dyDescent="0.35">
      <c r="B44" s="3"/>
      <c r="C44" s="1"/>
      <c r="E44" s="3"/>
    </row>
    <row r="45" spans="1:5" x14ac:dyDescent="0.35">
      <c r="B45" s="3"/>
      <c r="C45" s="1"/>
      <c r="E45" s="3"/>
    </row>
    <row r="46" spans="1:5" x14ac:dyDescent="0.35">
      <c r="B46" s="3"/>
      <c r="C46" s="1"/>
      <c r="E46" s="3"/>
    </row>
    <row r="47" spans="1:5" x14ac:dyDescent="0.35">
      <c r="B47" s="3"/>
      <c r="C47" s="1"/>
      <c r="E47" s="3"/>
    </row>
    <row r="48" spans="1:5" x14ac:dyDescent="0.35">
      <c r="B48" s="3"/>
      <c r="C48" s="1"/>
      <c r="E48" s="3"/>
    </row>
    <row r="49" spans="2:5" x14ac:dyDescent="0.35">
      <c r="B49" s="3"/>
      <c r="C49" s="1"/>
      <c r="E49" s="3"/>
    </row>
    <row r="50" spans="2:5" x14ac:dyDescent="0.35">
      <c r="B50" s="3"/>
      <c r="C50" s="1"/>
      <c r="E50" s="3"/>
    </row>
    <row r="51" spans="2:5" x14ac:dyDescent="0.35">
      <c r="B51" s="3"/>
      <c r="C51" s="1"/>
      <c r="E51" s="3"/>
    </row>
    <row r="52" spans="2:5" x14ac:dyDescent="0.35">
      <c r="B52" s="3"/>
      <c r="C52" s="1"/>
      <c r="E52" s="3"/>
    </row>
    <row r="53" spans="2:5" x14ac:dyDescent="0.35">
      <c r="B53" s="3"/>
      <c r="C53" s="1"/>
      <c r="E5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Nuclear 40 years</vt:lpstr>
      <vt:lpstr>Nuclear 20 years</vt:lpstr>
      <vt:lpstr>Solar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 Vidarsson</dc:creator>
  <cp:lastModifiedBy>Logi Vidarsson</cp:lastModifiedBy>
  <dcterms:created xsi:type="dcterms:W3CDTF">2026-02-02T21:34:27Z</dcterms:created>
  <dcterms:modified xsi:type="dcterms:W3CDTF">2026-02-02T23:31:12Z</dcterms:modified>
</cp:coreProperties>
</file>